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28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1" i="1" l="1"/>
  <c r="D55" i="1"/>
  <c r="G60" i="1"/>
  <c r="F36" i="1"/>
  <c r="E28" i="1"/>
  <c r="E27" i="1"/>
  <c r="E25" i="1"/>
  <c r="XFD25" i="1"/>
  <c r="D28" i="1"/>
  <c r="D27" i="1"/>
  <c r="D25" i="1"/>
  <c r="E41" i="1"/>
  <c r="E39" i="1"/>
  <c r="D41" i="1"/>
  <c r="D39" i="1"/>
  <c r="E17" i="1"/>
  <c r="E14" i="1"/>
  <c r="D17" i="1"/>
  <c r="D14" i="1"/>
  <c r="E15" i="1"/>
  <c r="E16" i="1"/>
  <c r="E19" i="1"/>
  <c r="E21" i="1"/>
  <c r="D15" i="1"/>
  <c r="D16" i="1"/>
  <c r="D19" i="1"/>
  <c r="D21" i="1"/>
  <c r="E20" i="1"/>
  <c r="D20" i="1"/>
  <c r="E22" i="1"/>
  <c r="D22" i="1"/>
  <c r="D45" i="1"/>
  <c r="E26" i="1"/>
  <c r="E45" i="1"/>
  <c r="D26" i="1"/>
  <c r="D38" i="1"/>
  <c r="D40" i="1"/>
  <c r="D46" i="1"/>
  <c r="E38" i="1"/>
  <c r="E40" i="1"/>
  <c r="E46" i="1"/>
  <c r="E58" i="1"/>
  <c r="D58" i="1"/>
  <c r="F35" i="1"/>
  <c r="D43" i="1"/>
  <c r="E51" i="1"/>
  <c r="E43" i="1"/>
  <c r="E42" i="1"/>
  <c r="E57" i="1"/>
  <c r="D42" i="1"/>
  <c r="D57" i="1"/>
  <c r="D44" i="1"/>
  <c r="E44" i="1"/>
  <c r="F34" i="1"/>
</calcChain>
</file>

<file path=xl/sharedStrings.xml><?xml version="1.0" encoding="utf-8"?>
<sst xmlns="http://schemas.openxmlformats.org/spreadsheetml/2006/main" count="77" uniqueCount="63">
  <si>
    <t>c</t>
  </si>
  <si>
    <t>v</t>
  </si>
  <si>
    <t>T</t>
  </si>
  <si>
    <t>C(g)</t>
  </si>
  <si>
    <t>g</t>
  </si>
  <si>
    <t>Samuelson condition</t>
  </si>
  <si>
    <t>g-t</t>
  </si>
  <si>
    <t>alpha</t>
  </si>
  <si>
    <t>t</t>
  </si>
  <si>
    <t>t/y</t>
  </si>
  <si>
    <t>y</t>
  </si>
  <si>
    <t>l</t>
  </si>
  <si>
    <t>t/g</t>
  </si>
  <si>
    <t>Yardstick</t>
  </si>
  <si>
    <t>U</t>
  </si>
  <si>
    <t>t/C(g)</t>
  </si>
  <si>
    <t>This is the after tax total income. The pre tax total income is simply "g" for both, in units of the consumption good.</t>
  </si>
  <si>
    <t>c/g</t>
  </si>
  <si>
    <t>c/y</t>
  </si>
  <si>
    <t>Calculations</t>
  </si>
  <si>
    <t>Comments</t>
  </si>
  <si>
    <t>A 'rights-based' approach to optimal tax policy</t>
  </si>
  <si>
    <t>Eduardo Zambrano</t>
  </si>
  <si>
    <t>Calculations behind the example in Section 7.3</t>
  </si>
  <si>
    <t>z lower bar</t>
  </si>
  <si>
    <t>z upper bar</t>
  </si>
  <si>
    <t>First Best</t>
  </si>
  <si>
    <t>Laissez Faire choices</t>
  </si>
  <si>
    <t>1-l</t>
  </si>
  <si>
    <t>The agents consume much more in the first best than in the laissez faire case</t>
  </si>
  <si>
    <t>The agents make much more public good in the first best than in the laissez faire case</t>
  </si>
  <si>
    <t>Agent 1 makes more public good than agent 2 because he has more use for it.</t>
  </si>
  <si>
    <t>Agent 1</t>
  </si>
  <si>
    <t>Agent 2</t>
  </si>
  <si>
    <t>Agent 1 enjoys more consumption good than agent 2.</t>
  </si>
  <si>
    <t>Symmetric Cost Sharing choices</t>
  </si>
  <si>
    <t>For these cobb douglas guys labor choice stays the same as in the Laissez Faire case but the level of the publig good -and consumption- doubles.</t>
  </si>
  <si>
    <t xml:space="preserve">The first best level of public good and taxes were calculated in Mathematica. </t>
  </si>
  <si>
    <t>Second Best after-tax income tax functions</t>
  </si>
  <si>
    <t>Agent 1 works more and enjoys less leisure than agent 2.</t>
  </si>
  <si>
    <t>Agent 1 likes the consumption good comparatively more than agent 2.</t>
  </si>
  <si>
    <t>(The calculations that specifically show up in the paper are highlighted in green below)</t>
  </si>
  <si>
    <t>The samuelson condition 'adds up' to C(g) in this case.</t>
  </si>
  <si>
    <t>The budget is balanced.</t>
  </si>
  <si>
    <t>Agent 1 has a higher pre tax income because she works harder.</t>
  </si>
  <si>
    <t>Tax rates as a function of market income are almost equal.</t>
  </si>
  <si>
    <t>Tax rates as a function of total income are not.</t>
  </si>
  <si>
    <t>The harder working person pays for a bit more than two thirds of the cost of public good provision.</t>
  </si>
  <si>
    <t>LF - utilities are equalized.</t>
  </si>
  <si>
    <t>Numbers for proper rescaling of utility function expressed in units of (1,1) so that they're now expressed in units of the laisezz faire bundle.</t>
  </si>
  <si>
    <t>Checking everything squares (I computed the rescaled utility of the first best bundles. Compare both sets of purple cells).</t>
  </si>
  <si>
    <t>In constructing the incentive compatible tax function we need the labor choices corresponding to points "z lower bar" and "z upper bar" (see Figure 7.2)</t>
  </si>
  <si>
    <t>This labor choice is so that U2(z lower bar)=U2(first best) and that is on the budget line with no taxes.</t>
  </si>
  <si>
    <t>This labor choice is so that U1(z upper bar)=U1(first best) and that is on the budget line with person 2's taxes</t>
  </si>
  <si>
    <t>Individuals with moderate income level pay up to</t>
  </si>
  <si>
    <t>of their labor income  in taxes.</t>
  </si>
  <si>
    <t xml:space="preserve">Individuals with high income levels pay up to </t>
  </si>
  <si>
    <t>of thair labor income in taxes.</t>
  </si>
  <si>
    <t>I found the value of l in Mathematica.</t>
  </si>
  <si>
    <t>I also found the value of l in Mathematica.</t>
  </si>
  <si>
    <t xml:space="preserve">This level of public good is closer to agent 1's public good ideal point under cost sharing than to agent 2's public good ideal point under cost sharing. </t>
  </si>
  <si>
    <t>Paper available at http://www.calpoly.edu/~ezambran/research.htm</t>
  </si>
  <si>
    <t>April 1st,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</si>
</sst>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0"/>
    <numFmt numFmtId="166" formatCode="0.00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u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2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9" fontId="0" fillId="0" borderId="0" xfId="1" applyFont="1"/>
    <xf numFmtId="0" fontId="2" fillId="0" borderId="0" xfId="0" applyFont="1"/>
    <xf numFmtId="0" fontId="0" fillId="0" borderId="0" xfId="0" applyFill="1"/>
    <xf numFmtId="10" fontId="0" fillId="0" borderId="0" xfId="1" applyNumberFormat="1" applyFont="1"/>
    <xf numFmtId="166" fontId="0" fillId="0" borderId="0" xfId="1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9" fontId="0" fillId="0" borderId="0" xfId="0" applyNumberFormat="1"/>
    <xf numFmtId="165" fontId="0" fillId="0" borderId="0" xfId="0" applyNumberFormat="1" applyFill="1"/>
    <xf numFmtId="0" fontId="0" fillId="2" borderId="0" xfId="0" applyFill="1"/>
    <xf numFmtId="0" fontId="0" fillId="0" borderId="0" xfId="0" applyAlignment="1">
      <alignment horizontal="left"/>
    </xf>
    <xf numFmtId="2" fontId="0" fillId="3" borderId="0" xfId="0" applyNumberFormat="1" applyFill="1"/>
    <xf numFmtId="2" fontId="0" fillId="0" borderId="0" xfId="0" applyNumberFormat="1"/>
    <xf numFmtId="10" fontId="0" fillId="3" borderId="0" xfId="1" applyNumberFormat="1" applyFont="1" applyFill="1"/>
    <xf numFmtId="9" fontId="0" fillId="3" borderId="0" xfId="1" applyNumberFormat="1" applyFont="1" applyFill="1"/>
    <xf numFmtId="9" fontId="0" fillId="3" borderId="0" xfId="1" applyFont="1" applyFill="1" applyAlignment="1">
      <alignment horizontal="center"/>
    </xf>
  </cellXfs>
  <cellStyles count="2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49</xdr:row>
      <xdr:rowOff>88900</xdr:rowOff>
    </xdr:from>
    <xdr:to>
      <xdr:col>6</xdr:col>
      <xdr:colOff>698500</xdr:colOff>
      <xdr:row>49</xdr:row>
      <xdr:rowOff>101600</xdr:rowOff>
    </xdr:to>
    <xdr:cxnSp macro="">
      <xdr:nvCxnSpPr>
        <xdr:cNvPr id="9" name="Straight Arrow Connector 8"/>
        <xdr:cNvCxnSpPr/>
      </xdr:nvCxnSpPr>
      <xdr:spPr>
        <a:xfrm flipH="1" flipV="1">
          <a:off x="3289300" y="9525000"/>
          <a:ext cx="1422400" cy="127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53</xdr:row>
      <xdr:rowOff>114300</xdr:rowOff>
    </xdr:from>
    <xdr:to>
      <xdr:col>6</xdr:col>
      <xdr:colOff>711200</xdr:colOff>
      <xdr:row>53</xdr:row>
      <xdr:rowOff>127000</xdr:rowOff>
    </xdr:to>
    <xdr:cxnSp macro="">
      <xdr:nvCxnSpPr>
        <xdr:cNvPr id="11" name="Straight Arrow Connector 10"/>
        <xdr:cNvCxnSpPr/>
      </xdr:nvCxnSpPr>
      <xdr:spPr>
        <a:xfrm flipH="1">
          <a:off x="2400300" y="10312400"/>
          <a:ext cx="2324100" cy="127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25400</xdr:colOff>
      <xdr:row>30</xdr:row>
      <xdr:rowOff>114300</xdr:rowOff>
    </xdr:from>
    <xdr:to>
      <xdr:col>6</xdr:col>
      <xdr:colOff>736600</xdr:colOff>
      <xdr:row>31</xdr:row>
      <xdr:rowOff>88900</xdr:rowOff>
    </xdr:to>
    <xdr:cxnSp macro="">
      <xdr:nvCxnSpPr>
        <xdr:cNvPr id="23" name="Straight Arrow Connector 22"/>
        <xdr:cNvCxnSpPr/>
      </xdr:nvCxnSpPr>
      <xdr:spPr>
        <a:xfrm flipH="1" flipV="1">
          <a:off x="4038600" y="5549900"/>
          <a:ext cx="711200" cy="1651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31</xdr:row>
      <xdr:rowOff>101600</xdr:rowOff>
    </xdr:from>
    <xdr:to>
      <xdr:col>6</xdr:col>
      <xdr:colOff>762000</xdr:colOff>
      <xdr:row>31</xdr:row>
      <xdr:rowOff>127000</xdr:rowOff>
    </xdr:to>
    <xdr:cxnSp macro="">
      <xdr:nvCxnSpPr>
        <xdr:cNvPr id="8" name="Straight Arrow Connector 7"/>
        <xdr:cNvCxnSpPr/>
      </xdr:nvCxnSpPr>
      <xdr:spPr>
        <a:xfrm flipH="1">
          <a:off x="3340100" y="5727700"/>
          <a:ext cx="1435100" cy="254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FD103"/>
  <sheetViews>
    <sheetView tabSelected="1" showRuler="0" workbookViewId="0"/>
  </sheetViews>
  <sheetFormatPr baseColWidth="10" defaultRowHeight="15" x14ac:dyDescent="0"/>
  <cols>
    <col min="1" max="1" width="4" customWidth="1"/>
    <col min="2" max="2" width="3.33203125" customWidth="1"/>
    <col min="4" max="5" width="11.83203125" bestFit="1" customWidth="1"/>
  </cols>
  <sheetData>
    <row r="1" spans="3:8" ht="20">
      <c r="C1" s="8" t="s">
        <v>21</v>
      </c>
    </row>
    <row r="2" spans="3:8" ht="18">
      <c r="C2" s="7" t="s">
        <v>22</v>
      </c>
    </row>
    <row r="3" spans="3:8">
      <c r="C3" s="10" t="s">
        <v>62</v>
      </c>
    </row>
    <row r="4" spans="3:8">
      <c r="C4" t="s">
        <v>61</v>
      </c>
    </row>
    <row r="6" spans="3:8">
      <c r="C6" s="10" t="s">
        <v>23</v>
      </c>
    </row>
    <row r="7" spans="3:8">
      <c r="C7" t="s">
        <v>41</v>
      </c>
    </row>
    <row r="9" spans="3:8">
      <c r="C9" s="3" t="s">
        <v>19</v>
      </c>
      <c r="H9" s="3" t="s">
        <v>20</v>
      </c>
    </row>
    <row r="10" spans="3:8">
      <c r="D10" s="3" t="s">
        <v>32</v>
      </c>
      <c r="E10" s="3" t="s">
        <v>33</v>
      </c>
    </row>
    <row r="11" spans="3:8">
      <c r="C11" t="s">
        <v>7</v>
      </c>
      <c r="D11" s="4">
        <v>0.75</v>
      </c>
      <c r="E11">
        <v>0.25</v>
      </c>
      <c r="H11" t="s">
        <v>40</v>
      </c>
    </row>
    <row r="12" spans="3:8">
      <c r="D12" s="4"/>
    </row>
    <row r="13" spans="3:8">
      <c r="C13" s="9" t="s">
        <v>27</v>
      </c>
    </row>
    <row r="14" spans="3:8">
      <c r="C14" t="s">
        <v>28</v>
      </c>
      <c r="D14" s="14">
        <f>1-D17</f>
        <v>0.14285714285714279</v>
      </c>
      <c r="E14" s="14">
        <f>1-E17</f>
        <v>0.6</v>
      </c>
      <c r="H14" t="s">
        <v>39</v>
      </c>
    </row>
    <row r="15" spans="3:8">
      <c r="C15" t="s">
        <v>0</v>
      </c>
      <c r="D15" s="14">
        <f>D11^2/(1+D11)^2</f>
        <v>0.18367346938775511</v>
      </c>
      <c r="E15" s="14">
        <f>E11^2/(1+E11)^2</f>
        <v>0.04</v>
      </c>
      <c r="H15" t="s">
        <v>34</v>
      </c>
    </row>
    <row r="16" spans="3:8">
      <c r="C16" t="s">
        <v>4</v>
      </c>
      <c r="D16" s="14">
        <f>D11/(1+D11)</f>
        <v>0.42857142857142855</v>
      </c>
      <c r="E16" s="14">
        <f>E11/(1+E11)</f>
        <v>0.2</v>
      </c>
      <c r="H16" t="s">
        <v>31</v>
      </c>
    </row>
    <row r="17" spans="3:8 16384:16384">
      <c r="C17" t="s">
        <v>11</v>
      </c>
      <c r="D17">
        <f>1-(1-D11)/(1+D11)</f>
        <v>0.85714285714285721</v>
      </c>
      <c r="E17">
        <f>1-(1-E11)/(1+E11)</f>
        <v>0.4</v>
      </c>
    </row>
    <row r="19" spans="3:8 16384:16384">
      <c r="C19" t="s">
        <v>10</v>
      </c>
      <c r="D19">
        <f>D17*D16</f>
        <v>0.36734693877551022</v>
      </c>
      <c r="E19">
        <f>E17*E16</f>
        <v>8.0000000000000016E-2</v>
      </c>
    </row>
    <row r="20" spans="3:8 16384:16384">
      <c r="C20" t="s">
        <v>17</v>
      </c>
      <c r="D20" s="5">
        <f>D15/D16</f>
        <v>0.4285714285714286</v>
      </c>
      <c r="E20" s="5">
        <f>E15/E16</f>
        <v>0.19999999999999998</v>
      </c>
    </row>
    <row r="21" spans="3:8 16384:16384">
      <c r="C21" t="s">
        <v>18</v>
      </c>
      <c r="D21" s="5">
        <f>D15/D19</f>
        <v>0.5</v>
      </c>
      <c r="E21" s="5">
        <f>E15/E19</f>
        <v>0.49999999999999989</v>
      </c>
    </row>
    <row r="22" spans="3:8 16384:16384">
      <c r="C22" t="s">
        <v>3</v>
      </c>
      <c r="D22">
        <f>D16^2</f>
        <v>0.18367346938775508</v>
      </c>
      <c r="E22">
        <f>E16^2</f>
        <v>4.0000000000000008E-2</v>
      </c>
    </row>
    <row r="24" spans="3:8 16384:16384">
      <c r="C24" s="9" t="s">
        <v>35</v>
      </c>
    </row>
    <row r="25" spans="3:8 16384:16384">
      <c r="C25" t="s">
        <v>28</v>
      </c>
      <c r="D25">
        <f>1-D27</f>
        <v>0.1428571428571429</v>
      </c>
      <c r="E25">
        <f>1-E27</f>
        <v>0.6</v>
      </c>
      <c r="XFD25">
        <f>1-XFD27</f>
        <v>1</v>
      </c>
    </row>
    <row r="26" spans="3:8 16384:16384">
      <c r="C26" t="s">
        <v>0</v>
      </c>
      <c r="D26">
        <f>2*D11^2/(1+D11)^2</f>
        <v>0.36734693877551022</v>
      </c>
      <c r="E26">
        <f>2*E11^2/(1+E11)^2</f>
        <v>0.08</v>
      </c>
    </row>
    <row r="27" spans="3:8 16384:16384">
      <c r="C27" t="s">
        <v>11</v>
      </c>
      <c r="D27">
        <f>D28</f>
        <v>0.8571428571428571</v>
      </c>
      <c r="E27">
        <f>E28</f>
        <v>0.4</v>
      </c>
      <c r="H27" t="s">
        <v>36</v>
      </c>
    </row>
    <row r="28" spans="3:8 16384:16384">
      <c r="C28" t="s">
        <v>4</v>
      </c>
      <c r="D28" s="14">
        <f>2*D11/(1+D11)</f>
        <v>0.8571428571428571</v>
      </c>
      <c r="E28" s="14">
        <f>2*E11/(1+E11)</f>
        <v>0.4</v>
      </c>
    </row>
    <row r="30" spans="3:8 16384:16384">
      <c r="C30" s="9" t="s">
        <v>26</v>
      </c>
      <c r="D30" s="6"/>
      <c r="E30" s="6"/>
    </row>
    <row r="31" spans="3:8 16384:16384">
      <c r="C31" t="s">
        <v>4</v>
      </c>
      <c r="E31" s="4"/>
      <c r="F31" s="14">
        <v>0.628471</v>
      </c>
      <c r="H31" t="s">
        <v>60</v>
      </c>
    </row>
    <row r="32" spans="3:8 16384:16384">
      <c r="C32" t="s">
        <v>8</v>
      </c>
      <c r="D32" s="14">
        <v>0.26950299999999999</v>
      </c>
      <c r="E32" s="14">
        <v>0.125473</v>
      </c>
      <c r="F32" s="15"/>
      <c r="H32" t="s">
        <v>37</v>
      </c>
    </row>
    <row r="33" spans="3:8">
      <c r="D33" s="11"/>
      <c r="E33" s="11"/>
      <c r="F33" s="15"/>
    </row>
    <row r="34" spans="3:8">
      <c r="C34" s="13" t="s">
        <v>5</v>
      </c>
      <c r="F34" s="14">
        <f>D11*(F31-D32)+E11*(F31-E32)</f>
        <v>0.39497550000000003</v>
      </c>
      <c r="H34" t="s">
        <v>30</v>
      </c>
    </row>
    <row r="35" spans="3:8">
      <c r="C35" t="s">
        <v>3</v>
      </c>
      <c r="F35" s="14">
        <f>F31^2</f>
        <v>0.39497579784100001</v>
      </c>
      <c r="H35" t="s">
        <v>42</v>
      </c>
    </row>
    <row r="36" spans="3:8">
      <c r="C36" t="s">
        <v>2</v>
      </c>
      <c r="F36" s="14">
        <f>D32+E32</f>
        <v>0.39497599999999999</v>
      </c>
      <c r="H36" t="s">
        <v>43</v>
      </c>
    </row>
    <row r="37" spans="3:8">
      <c r="F37" s="15"/>
    </row>
    <row r="38" spans="3:8">
      <c r="C38" t="s">
        <v>6</v>
      </c>
      <c r="D38" s="1">
        <f>F31-D32</f>
        <v>0.35896800000000001</v>
      </c>
      <c r="E38" s="1">
        <f>F31-E32</f>
        <v>0.50299800000000006</v>
      </c>
      <c r="H38" t="s">
        <v>16</v>
      </c>
    </row>
    <row r="39" spans="3:8">
      <c r="C39" t="s">
        <v>28</v>
      </c>
      <c r="D39" s="14">
        <f>1-D41</f>
        <v>0.14279417825166152</v>
      </c>
      <c r="E39" s="14">
        <f>1-E41</f>
        <v>0.60026397399402676</v>
      </c>
    </row>
    <row r="40" spans="3:8">
      <c r="C40" t="s">
        <v>0</v>
      </c>
      <c r="D40" s="14">
        <f>D11*D38</f>
        <v>0.26922600000000002</v>
      </c>
      <c r="E40" s="14">
        <f>E38*E11</f>
        <v>0.12574950000000001</v>
      </c>
      <c r="H40" t="s">
        <v>29</v>
      </c>
    </row>
    <row r="41" spans="3:8">
      <c r="C41" t="s">
        <v>11</v>
      </c>
      <c r="D41">
        <f>D11+(1-D11)*D32/F31</f>
        <v>0.85720582174833848</v>
      </c>
      <c r="E41">
        <f>E11+(1-E11)*E32/F31</f>
        <v>0.39973602600597324</v>
      </c>
    </row>
    <row r="42" spans="3:8">
      <c r="C42" t="s">
        <v>10</v>
      </c>
      <c r="D42">
        <f>D41*F31</f>
        <v>0.53872900000000001</v>
      </c>
      <c r="E42">
        <f>E41*F31</f>
        <v>0.25122250000000002</v>
      </c>
      <c r="H42" t="s">
        <v>44</v>
      </c>
    </row>
    <row r="43" spans="3:8">
      <c r="C43" t="s">
        <v>15</v>
      </c>
      <c r="D43" s="17">
        <f>D32/F35</f>
        <v>0.68232788305801495</v>
      </c>
      <c r="E43" s="6">
        <f>E32/F35</f>
        <v>0.31767262876828201</v>
      </c>
      <c r="H43" t="s">
        <v>47</v>
      </c>
    </row>
    <row r="44" spans="3:8">
      <c r="C44" t="s">
        <v>1</v>
      </c>
      <c r="D44" s="12">
        <f>(1+D11)^(1+D11)/D11^D11*(F31-D32)/F31^(1-D11)</f>
        <v>1.3320025688397006</v>
      </c>
      <c r="E44" s="12">
        <f>(1+E11)^(1+E11)/E11^E11*(F31-E32)/F31^(1-E11)</f>
        <v>1.3320018880962039</v>
      </c>
      <c r="H44" t="s">
        <v>48</v>
      </c>
    </row>
    <row r="45" spans="3:8">
      <c r="C45" t="s">
        <v>13</v>
      </c>
      <c r="D45" s="4">
        <f>(1-D17)^(1-D11)*D15^D11</f>
        <v>0.1724885661588525</v>
      </c>
      <c r="E45" s="4">
        <f>(1-E17)^(1-E11)*E15^E11</f>
        <v>0.30487964889276886</v>
      </c>
      <c r="H45" t="s">
        <v>49</v>
      </c>
    </row>
    <row r="46" spans="3:8">
      <c r="C46" t="s">
        <v>14</v>
      </c>
      <c r="D46" s="12">
        <f>(1-D41)^(1-$D$11)*D40^$D$11/$D$45</f>
        <v>1.3320025688397006</v>
      </c>
      <c r="E46" s="12">
        <f>(1-E41)^(1-$E$11)*E40^$E$11/$E$45</f>
        <v>1.3320018880962035</v>
      </c>
      <c r="H46" t="s">
        <v>50</v>
      </c>
    </row>
    <row r="48" spans="3:8">
      <c r="C48" s="9" t="s">
        <v>38</v>
      </c>
    </row>
    <row r="49" spans="3:8">
      <c r="E49" t="s">
        <v>24</v>
      </c>
      <c r="H49" t="s">
        <v>51</v>
      </c>
    </row>
    <row r="50" spans="3:8">
      <c r="C50" t="s">
        <v>11</v>
      </c>
      <c r="E50" s="4">
        <v>5.0565400000000003E-2</v>
      </c>
      <c r="H50" t="s">
        <v>52</v>
      </c>
    </row>
    <row r="51" spans="3:8">
      <c r="C51" t="s">
        <v>10</v>
      </c>
      <c r="E51" s="14">
        <f>E50*F31</f>
        <v>3.1778887503400001E-2</v>
      </c>
      <c r="H51" t="s">
        <v>58</v>
      </c>
    </row>
    <row r="53" spans="3:8">
      <c r="D53" t="s">
        <v>25</v>
      </c>
    </row>
    <row r="54" spans="3:8">
      <c r="C54" t="s">
        <v>11</v>
      </c>
      <c r="D54" s="4">
        <v>0.47767599999999999</v>
      </c>
      <c r="H54" t="s">
        <v>53</v>
      </c>
    </row>
    <row r="55" spans="3:8">
      <c r="C55" t="s">
        <v>10</v>
      </c>
      <c r="D55" s="14">
        <f>D54*F31</f>
        <v>0.30020551339599999</v>
      </c>
      <c r="H55" t="s">
        <v>59</v>
      </c>
    </row>
    <row r="57" spans="3:8">
      <c r="C57" t="s">
        <v>9</v>
      </c>
      <c r="D57" s="16">
        <f>D32/D42</f>
        <v>0.50025708658713375</v>
      </c>
      <c r="E57" s="16">
        <f>E32/E42</f>
        <v>0.49944969101095638</v>
      </c>
      <c r="H57" t="s">
        <v>45</v>
      </c>
    </row>
    <row r="58" spans="3:8">
      <c r="C58" t="s">
        <v>12</v>
      </c>
      <c r="D58" s="17">
        <f>D32/F31</f>
        <v>0.4288232869933537</v>
      </c>
      <c r="E58" s="17">
        <f>E32/F31</f>
        <v>0.19964803467463096</v>
      </c>
      <c r="H58" t="s">
        <v>46</v>
      </c>
    </row>
    <row r="60" spans="3:8">
      <c r="C60" t="s">
        <v>54</v>
      </c>
      <c r="G60" s="18">
        <f>E32/D55</f>
        <v>0.41795701411549036</v>
      </c>
      <c r="H60" t="s">
        <v>55</v>
      </c>
    </row>
    <row r="61" spans="3:8">
      <c r="C61" t="s">
        <v>56</v>
      </c>
      <c r="G61" s="18">
        <f>D32/F31</f>
        <v>0.4288232869933537</v>
      </c>
      <c r="H61" t="s">
        <v>57</v>
      </c>
    </row>
    <row r="101" spans="4:5">
      <c r="D101" s="2"/>
      <c r="E101" s="2"/>
    </row>
    <row r="102" spans="4:5">
      <c r="D102" s="2"/>
      <c r="E102" s="2"/>
    </row>
    <row r="103" spans="4:5">
      <c r="D103" s="2"/>
      <c r="E103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Zambrano</dc:creator>
  <cp:lastModifiedBy>Eduardo Zambrano</cp:lastModifiedBy>
  <dcterms:created xsi:type="dcterms:W3CDTF">2012-11-09T21:36:14Z</dcterms:created>
  <dcterms:modified xsi:type="dcterms:W3CDTF">2017-04-08T23:36:43Z</dcterms:modified>
</cp:coreProperties>
</file>